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270" windowWidth="2760" windowHeight="2400" tabRatio="842" activeTab="0"/>
  </bookViews>
  <sheets>
    <sheet name="Приложение 11" sheetId="1" r:id="rId1"/>
  </sheets>
  <definedNames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Area" localSheetId="0">'Приложение 11'!$B$3:$H$45</definedName>
  </definedNames>
  <calcPr fullCalcOnLoad="1"/>
</workbook>
</file>

<file path=xl/sharedStrings.xml><?xml version="1.0" encoding="utf-8"?>
<sst xmlns="http://schemas.openxmlformats.org/spreadsheetml/2006/main" count="46" uniqueCount="46">
  <si>
    <t>ИТОГО</t>
  </si>
  <si>
    <t>(1)</t>
  </si>
  <si>
    <t>(2)</t>
  </si>
  <si>
    <t>(3)</t>
  </si>
  <si>
    <t>(4)</t>
  </si>
  <si>
    <t>Коэффициент выравнивания доходов:</t>
  </si>
  <si>
    <t>Наименование поселения</t>
  </si>
  <si>
    <t>Объём средств, перечисляемых из ФК (РФФПП):</t>
  </si>
  <si>
    <t>(5)</t>
  </si>
  <si>
    <t>(6)</t>
  </si>
  <si>
    <t>(7)</t>
  </si>
  <si>
    <t>Размер дотации, тыс.рублей</t>
  </si>
  <si>
    <t>Необходимо заполнить только  исходные данные, а также столбцы: 1, 2, 3. После этого нажать кнопку "Расчёт".</t>
  </si>
  <si>
    <t>Итого районный фонд финансовой поддержки поселений</t>
  </si>
  <si>
    <t>Предельный уровень бюджетной обеспеченности, руб./чел.</t>
  </si>
  <si>
    <t>Дополнительный объём средств за счёт собств. доходов:</t>
  </si>
  <si>
    <t>Размер фонда за счёт средств областного бюджета (1 часть)</t>
  </si>
  <si>
    <t>1-я часть (пропорционально числу жителей за счёт ФК)</t>
  </si>
  <si>
    <t>Эти данные заполнять не нужно</t>
  </si>
  <si>
    <t>Заполните эти данные</t>
  </si>
  <si>
    <t>Если макросы не работают, необходимо предельный уровень бюджетной обеспеченности подобрать вручную, чтобы итоговый размер 6 столбца сравнялся с объёмом фонда за счёт собственных средств, распределямого исходя из прогноза доходов (2 часть).</t>
  </si>
  <si>
    <t>Размер фонда за счёт собственных средств  (2 часть)</t>
  </si>
  <si>
    <t>Расчётная бюджетная обеспеченность, руб./чел.
(2)/(3)*1000</t>
  </si>
  <si>
    <t>Итоговый размер дотации (5)+(6)</t>
  </si>
  <si>
    <t>Городское поселение Суходол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</si>
  <si>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</si>
  <si>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</si>
  <si>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</si>
  <si>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</si>
  <si>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</si>
  <si>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</si>
  <si>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</si>
  <si>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</si>
  <si>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</si>
  <si>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</si>
  <si>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</si>
  <si>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</si>
  <si>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Сергиевск</t>
  </si>
  <si>
    <t>Сельское поселение Серноводск</t>
  </si>
  <si>
    <t>Сельское поселение Сургут</t>
  </si>
  <si>
    <t>Сельское поселение Черновка</t>
  </si>
  <si>
    <t>по муниципальному району Сергиевский</t>
  </si>
  <si>
    <t>Расчётные налоговые доходы, тыс.рублей</t>
  </si>
  <si>
    <t>Расчёт дотаций из районного фонда финансовой поддержки поселений на 2014 год</t>
  </si>
  <si>
    <t>Число жителей поселения на 01.01.2013г., чел.</t>
  </si>
  <si>
    <t>Приложение № 11                                                                    к Решению Собрания представителей муниципального района Сергиевский № 71 от "20" декабря 2013г.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</si>
</sst>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_-* #,##0.000\ _р_._-;\-* #,##0.000\ _р_._-;_-* &quot;-&quot;??\ _р_._-;_-@_-"/>
    <numFmt numFmtId="179" formatCode="_-* #,##0.0000\ _р_._-;\-* #,##0.0000\ _р_._-;_-* &quot;-&quot;??\ _р_._-;_-@_-"/>
    <numFmt numFmtId="180" formatCode="_-* #,##0.00000\ _р_._-;\-* #,##0.00000\ _р_._-;_-* &quot;-&quot;??\ _р_._-;_-@_-"/>
    <numFmt numFmtId="181" formatCode="_-* #,##0.000000\ _р_._-;\-* #,##0.000000\ _р_._-;_-* &quot;-&quot;??\ _р_._-;_-@_-"/>
    <numFmt numFmtId="182" formatCode="_-* #,##0.0000000\ _р_._-;\-* #,##0.0000000\ _р_._-;_-* &quot;-&quot;??\ _р_._-;_-@_-"/>
    <numFmt numFmtId="183" formatCode="_-* #,##0.00000000\ _р_._-;\-* #,##0.00000000\ _р_._-;_-* &quot;-&quot;??\ _р_._-;_-@_-"/>
    <numFmt numFmtId="184" formatCode="_-* #,##0.000000000\ _р_._-;\-* #,##0.000000000\ _р_._-;_-* &quot;-&quot;??\ _р_._-;_-@_-"/>
    <numFmt numFmtId="185" formatCode="_-* #,##0.0000000000\ _р_._-;\-* #,##0.0000000000\ _р_._-;_-* &quot;-&quot;??\ _р_._-;_-@_-"/>
    <numFmt numFmtId="186" formatCode="_-* #,##0.00000000000\ _р_._-;\-* #,##0.00000000000\ _р_._-;_-* &quot;-&quot;??\ _р_._-;_-@_-"/>
    <numFmt numFmtId="187" formatCode="_-* #,##0.000000000000\ _р_._-;\-* #,##0.000000000000\ _р_._-;_-* &quot;-&quot;??\ _р_._-;_-@_-"/>
    <numFmt numFmtId="188" formatCode="_-* #,##0.0000000000000\ _р_._-;\-* #,##0.0000000000000\ _р_._-;_-* &quot;-&quot;??\ _р_._-;_-@_-"/>
    <numFmt numFmtId="189" formatCode="_-* #,##0.00000000000000\ _р_._-;\-* #,##0.00000000000000\ _р_._-;_-* &quot;-&quot;??\ _р_._-;_-@_-"/>
    <numFmt numFmtId="190" formatCode="_-* #,##0.000000000000000\ _р_._-;\-* #,##0.000000000000000\ _р_._-;_-* &quot;-&quot;??\ _р_._-;_-@_-"/>
    <numFmt numFmtId="191" formatCode="_-* #,##0.0000000000000000\ _р_._-;\-* #,##0.0000000000000000\ _р_._-;_-* &quot;-&quot;??\ _р_._-;_-@_-"/>
    <numFmt numFmtId="192" formatCode="_-* #,##0.00000000000000000\ _р_._-;\-* #,##0.00000000000000000\ _р_._-;_-* &quot;-&quot;??\ _р_._-;_-@_-"/>
    <numFmt numFmtId="193" formatCode="_-* #,##0.000000000000000000\ _р_._-;\-* #,##0.000000000000000000\ _р_._-;_-* &quot;-&quot;??\ _р_._-;_-@_-"/>
    <numFmt numFmtId="194" formatCode="_-* #,##0.0000000000000000000\ _р_._-;\-* #,##0.0000000000000000000\ _р_._-;_-* &quot;-&quot;??\ _р_._-;_-@_-"/>
    <numFmt numFmtId="195" formatCode="_-* #,##0.00000000000000000000\ _р_._-;\-* #,##0.00000000000000000000\ _р_._-;_-* &quot;-&quot;??\ _р_._-;_-@_-"/>
    <numFmt numFmtId="196" formatCode="_-* #,##0.000000000000000000000\ _р_._-;\-* #,##0.000000000000000000000\ _р_._-;_-* &quot;-&quot;??\ _р_._-;_-@_-"/>
    <numFmt numFmtId="197" formatCode="_-* #,##0.0000000000000000000000\ _р_._-;\-* #,##0.0000000000000000000000\ _р_._-;_-* &quot;-&quot;??\ _р_._-;_-@_-"/>
    <numFmt numFmtId="198" formatCode="_-* #,##0.00000000000000000000000\ _р_._-;\-* #,##0.00000000000000000000000\ _р_._-;_-* &quot;-&quot;??\ _р_._-;_-@_-"/>
    <numFmt numFmtId="199" formatCode="_-* #,##0.000000000000000000000000\ _р_._-;\-* #,##0.000000000000000000000000\ _р_._-;_-* &quot;-&quot;??\ _р_._-;_-@_-"/>
    <numFmt numFmtId="200" formatCode="_-* #,##0.0000000000000000000000000\ _р_._-;\-* #,##0.0000000000000000000000000\ _р_._-;_-* &quot;-&quot;??\ _р_._-;_-@_-"/>
    <numFmt numFmtId="201" formatCode="_-* #,##0.00000000000000000000000000\ _р_._-;\-* #,##0.00000000000000000000000000\ _р_._-;_-* &quot;-&quot;??\ _р_._-;_-@_-"/>
    <numFmt numFmtId="202" formatCode="_-* #,##0.0\ _р_._-;\-* #,##0.0\ _р_._-;_-* &quot;-&quot;??\ _р_._-;_-@_-"/>
    <numFmt numFmtId="203" formatCode="_-* #,##0\ _р_._-;\-* #,##0\ _р_._-;_-* &quot;-&quot;??\ _р_._-;_-@_-"/>
    <numFmt numFmtId="204" formatCode="0.0"/>
    <numFmt numFmtId="205" formatCode="#,##0.0"/>
    <numFmt numFmtId="206" formatCode="#,##0_ ;[Red]\-#,##0\ "/>
    <numFmt numFmtId="207" formatCode="#,##0.0_ ;[Red]\-#,##0.0\ "/>
    <numFmt numFmtId="208" formatCode="_-* #,##0_р_._-;\-* #,##0_р_._-;_-* &quot;-&quot;??_р_._-;_-@_-"/>
    <numFmt numFmtId="209" formatCode="0.0_ ;[Red]\-0.0\ "/>
    <numFmt numFmtId="210" formatCode="#,##0.0000000"/>
    <numFmt numFmtId="211" formatCode="#,##0.000"/>
    <numFmt numFmtId="212" formatCode="#,##0.0000"/>
    <numFmt numFmtId="213" formatCode="#,##0.00000"/>
    <numFmt numFmtId="214" formatCode="#,##0.00000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 Cyr"/>
      <family val="0"/>
    </font>
    <font>
      <b/>
      <sz val="10"/>
      <color indexed="10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MS Sans Serif"/>
      <family val="2"/>
    </font>
    <font>
      <sz val="10"/>
      <color indexed="55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 locked="0"/>
    </xf>
    <xf numFmtId="205" fontId="5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wrapText="1"/>
      <protection/>
    </xf>
    <xf numFmtId="205" fontId="9" fillId="33" borderId="0" xfId="0" applyNumberFormat="1" applyFont="1" applyFill="1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205" fontId="12" fillId="33" borderId="0" xfId="0" applyNumberFormat="1" applyFont="1" applyFill="1" applyBorder="1" applyAlignment="1" applyProtection="1">
      <alignment vertical="center"/>
      <protection/>
    </xf>
    <xf numFmtId="205" fontId="12" fillId="33" borderId="0" xfId="0" applyNumberFormat="1" applyFont="1" applyFill="1" applyBorder="1" applyAlignment="1" applyProtection="1">
      <alignment horizontal="center" vertical="center"/>
      <protection/>
    </xf>
    <xf numFmtId="3" fontId="11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 wrapText="1"/>
      <protection/>
    </xf>
    <xf numFmtId="205" fontId="11" fillId="33" borderId="0" xfId="0" applyNumberFormat="1" applyFont="1" applyFill="1" applyBorder="1" applyAlignment="1" applyProtection="1">
      <alignment horizontal="center" vertical="center"/>
      <protection locked="0"/>
    </xf>
    <xf numFmtId="205" fontId="13" fillId="33" borderId="0" xfId="0" applyNumberFormat="1" applyFont="1" applyFill="1" applyBorder="1" applyAlignment="1" applyProtection="1">
      <alignment vertical="center"/>
      <protection/>
    </xf>
    <xf numFmtId="205" fontId="11" fillId="33" borderId="0" xfId="0" applyNumberFormat="1" applyFont="1" applyFill="1" applyBorder="1" applyAlignment="1" applyProtection="1">
      <alignment vertical="center" wrapText="1"/>
      <protection/>
    </xf>
    <xf numFmtId="0" fontId="10" fillId="33" borderId="14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205" fontId="10" fillId="33" borderId="13" xfId="0" applyNumberFormat="1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49" fontId="10" fillId="33" borderId="13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11" fillId="33" borderId="13" xfId="0" applyFont="1" applyFill="1" applyBorder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 wrapText="1"/>
      <protection locked="0"/>
    </xf>
    <xf numFmtId="3" fontId="10" fillId="33" borderId="13" xfId="0" applyNumberFormat="1" applyFont="1" applyFill="1" applyBorder="1" applyAlignment="1" applyProtection="1">
      <alignment/>
      <protection locked="0"/>
    </xf>
    <xf numFmtId="3" fontId="10" fillId="33" borderId="13" xfId="0" applyNumberFormat="1" applyFont="1" applyFill="1" applyBorder="1" applyAlignment="1" applyProtection="1">
      <alignment/>
      <protection/>
    </xf>
    <xf numFmtId="205" fontId="10" fillId="33" borderId="13" xfId="0" applyNumberFormat="1" applyFont="1" applyFill="1" applyBorder="1" applyAlignment="1" applyProtection="1">
      <alignment/>
      <protection/>
    </xf>
    <xf numFmtId="0" fontId="10" fillId="33" borderId="13" xfId="0" applyFont="1" applyFill="1" applyBorder="1" applyAlignment="1" applyProtection="1">
      <alignment wrapText="1"/>
      <protection/>
    </xf>
    <xf numFmtId="3" fontId="10" fillId="33" borderId="13" xfId="0" applyNumberFormat="1" applyFont="1" applyFill="1" applyBorder="1" applyAlignment="1" applyProtection="1">
      <alignment horizontal="right"/>
      <protection/>
    </xf>
    <xf numFmtId="3" fontId="11" fillId="33" borderId="13" xfId="0" applyNumberFormat="1" applyFont="1" applyFill="1" applyBorder="1" applyAlignment="1" applyProtection="1">
      <alignment vertical="center"/>
      <protection/>
    </xf>
    <xf numFmtId="205" fontId="11" fillId="33" borderId="13" xfId="0" applyNumberFormat="1" applyFont="1" applyFill="1" applyBorder="1" applyAlignment="1" applyProtection="1">
      <alignment vertical="center"/>
      <protection/>
    </xf>
    <xf numFmtId="205" fontId="8" fillId="33" borderId="13" xfId="0" applyNumberFormat="1" applyFont="1" applyFill="1" applyBorder="1" applyAlignment="1" applyProtection="1">
      <alignment horizontal="center" vertical="center" wrapText="1"/>
      <protection/>
    </xf>
    <xf numFmtId="205" fontId="10" fillId="33" borderId="13" xfId="0" applyNumberFormat="1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0" fillId="33" borderId="17" xfId="0" applyFont="1" applyFill="1" applyBorder="1" applyAlignment="1" applyProtection="1">
      <alignment horizontal="center" vertical="center" wrapText="1"/>
      <protection/>
    </xf>
    <xf numFmtId="0" fontId="14" fillId="33" borderId="0" xfId="0" applyFont="1" applyFill="1" applyBorder="1" applyAlignment="1" applyProtection="1">
      <alignment horizontal="center" vertical="center" wrapText="1"/>
      <protection/>
    </xf>
    <xf numFmtId="0" fontId="0" fillId="33" borderId="18" xfId="0" applyFont="1" applyFill="1" applyBorder="1" applyAlignment="1" applyProtection="1">
      <alignment horizontal="left" vertical="top" wrapText="1"/>
      <protection/>
    </xf>
    <xf numFmtId="0" fontId="0" fillId="33" borderId="19" xfId="0" applyFont="1" applyFill="1" applyBorder="1" applyAlignment="1" applyProtection="1">
      <alignment horizontal="left" vertical="top" wrapText="1"/>
      <protection/>
    </xf>
    <xf numFmtId="0" fontId="0" fillId="33" borderId="20" xfId="0" applyFont="1" applyFill="1" applyBorder="1" applyAlignment="1" applyProtection="1">
      <alignment horizontal="left" vertical="top" wrapText="1"/>
      <protection/>
    </xf>
    <xf numFmtId="0" fontId="0" fillId="33" borderId="21" xfId="0" applyFont="1" applyFill="1" applyBorder="1" applyAlignment="1" applyProtection="1">
      <alignment horizontal="left"/>
      <protection/>
    </xf>
    <xf numFmtId="0" fontId="0" fillId="33" borderId="22" xfId="0" applyFont="1" applyFill="1" applyBorder="1" applyAlignment="1" applyProtection="1">
      <alignment horizontal="left"/>
      <protection/>
    </xf>
    <xf numFmtId="0" fontId="0" fillId="33" borderId="23" xfId="0" applyFont="1" applyFill="1" applyBorder="1" applyAlignment="1" applyProtection="1">
      <alignment horizontal="left"/>
      <protection/>
    </xf>
    <xf numFmtId="205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right" wrapText="1"/>
      <protection/>
    </xf>
    <xf numFmtId="0" fontId="11" fillId="33" borderId="0" xfId="0" applyFont="1" applyFill="1" applyBorder="1" applyAlignment="1" applyProtection="1">
      <alignment horizontal="right" wrapText="1"/>
      <protection/>
    </xf>
    <xf numFmtId="0" fontId="10" fillId="33" borderId="0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center" vertical="top"/>
      <protection locked="0"/>
    </xf>
    <xf numFmtId="0" fontId="11" fillId="33" borderId="0" xfId="0" applyFont="1" applyFill="1" applyBorder="1" applyAlignment="1" applyProtection="1">
      <alignment horizontal="center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45"/>
  <sheetViews>
    <sheetView showZeros="0" tabSelected="1" zoomScale="85" zoomScaleNormal="85" zoomScalePageLayoutView="0" workbookViewId="0" topLeftCell="A1">
      <pane xSplit="2" ySplit="18" topLeftCell="C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8" sqref="B8:H8"/>
    </sheetView>
  </sheetViews>
  <sheetFormatPr defaultColWidth="8.875" defaultRowHeight="12.75"/>
  <cols>
    <col min="1" max="1" width="15.25390625" style="2" hidden="1" customWidth="1"/>
    <col min="2" max="2" width="37.375" style="2" customWidth="1"/>
    <col min="3" max="3" width="12.875" style="2" customWidth="1"/>
    <col min="4" max="4" width="11.75390625" style="2" customWidth="1"/>
    <col min="5" max="5" width="16.625" style="2" customWidth="1"/>
    <col min="6" max="6" width="18.00390625" style="2" customWidth="1"/>
    <col min="7" max="7" width="20.25390625" style="2" customWidth="1"/>
    <col min="8" max="8" width="12.125" style="2" customWidth="1"/>
    <col min="9" max="9" width="9.125" style="2" customWidth="1"/>
    <col min="10" max="16384" width="8.875" style="2" customWidth="1"/>
  </cols>
  <sheetData>
    <row r="1" spans="1:9" ht="12.75" hidden="1">
      <c r="A1" s="46" t="s">
        <v>12</v>
      </c>
      <c r="B1" s="47"/>
      <c r="C1" s="47"/>
      <c r="D1" s="47"/>
      <c r="E1" s="47"/>
      <c r="F1" s="47"/>
      <c r="G1" s="47"/>
      <c r="H1" s="48"/>
      <c r="I1" s="1"/>
    </row>
    <row r="2" spans="1:9" ht="29.25" customHeight="1" hidden="1">
      <c r="A2" s="43" t="s">
        <v>20</v>
      </c>
      <c r="B2" s="44"/>
      <c r="C2" s="44"/>
      <c r="D2" s="44"/>
      <c r="E2" s="44"/>
      <c r="F2" s="44"/>
      <c r="G2" s="44"/>
      <c r="H2" s="45"/>
      <c r="I2" s="1"/>
    </row>
    <row r="3" spans="1:9" ht="12.75" hidden="1">
      <c r="A3" s="37" t="s">
        <v>19</v>
      </c>
      <c r="B3" s="3" t="s">
        <v>7</v>
      </c>
      <c r="C3" s="4"/>
      <c r="D3" s="5"/>
      <c r="E3" s="6">
        <v>1266</v>
      </c>
      <c r="F3" s="7">
        <f>IF(E3&lt;1,"Необходимо ввести объём средств, перечисляемых из ФК (РФФПП) !",IF(E4&lt;1,"Необходимо ввести положительно значение дополнительных средств",""))</f>
      </c>
      <c r="H3" s="8"/>
      <c r="I3" s="1"/>
    </row>
    <row r="4" spans="1:9" ht="12.75" hidden="1">
      <c r="A4" s="37"/>
      <c r="B4" s="3" t="s">
        <v>15</v>
      </c>
      <c r="C4" s="4"/>
      <c r="D4" s="5"/>
      <c r="E4" s="6">
        <v>25000</v>
      </c>
      <c r="F4" s="9"/>
      <c r="H4" s="8"/>
      <c r="I4" s="1"/>
    </row>
    <row r="5" spans="1:9" ht="12.75" hidden="1">
      <c r="A5" s="37"/>
      <c r="B5" s="3" t="s">
        <v>5</v>
      </c>
      <c r="C5" s="4"/>
      <c r="D5" s="5"/>
      <c r="E5" s="10">
        <v>0.9</v>
      </c>
      <c r="F5" s="7">
        <f>IF(OR(E5&lt;0.6,E5&gt;0.9),"Значение коэффициента должно быть в пределах от 0,6 до 0,9","")</f>
      </c>
      <c r="H5" s="8"/>
      <c r="I5" s="1"/>
    </row>
    <row r="6" spans="2:9" ht="12.75" hidden="1">
      <c r="B6" s="7"/>
      <c r="I6" s="1"/>
    </row>
    <row r="7" spans="2:9" ht="99.75" customHeight="1">
      <c r="B7" s="7"/>
      <c r="F7" s="42" t="s">
        <v>45</v>
      </c>
      <c r="G7" s="42"/>
      <c r="H7" s="42"/>
      <c r="I7" s="1"/>
    </row>
    <row r="8" spans="2:8" s="11" customFormat="1" ht="15">
      <c r="B8" s="55" t="s">
        <v>43</v>
      </c>
      <c r="C8" s="55"/>
      <c r="D8" s="55"/>
      <c r="E8" s="55"/>
      <c r="F8" s="55"/>
      <c r="G8" s="55"/>
      <c r="H8" s="55"/>
    </row>
    <row r="9" spans="1:8" s="11" customFormat="1" ht="15">
      <c r="A9" s="12"/>
      <c r="B9" s="54" t="s">
        <v>41</v>
      </c>
      <c r="C9" s="54"/>
      <c r="D9" s="54"/>
      <c r="E9" s="54"/>
      <c r="F9" s="54"/>
      <c r="G9" s="54"/>
      <c r="H9" s="54"/>
    </row>
    <row r="10" spans="4:8" s="11" customFormat="1" ht="12.75" customHeight="1">
      <c r="D10" s="13"/>
      <c r="E10" s="13"/>
      <c r="F10" s="13"/>
      <c r="G10" s="14"/>
      <c r="H10" s="11">
        <v>0</v>
      </c>
    </row>
    <row r="11" spans="1:8" s="11" customFormat="1" ht="12.75" customHeight="1">
      <c r="A11" s="49" t="s">
        <v>18</v>
      </c>
      <c r="B11" s="51" t="s">
        <v>16</v>
      </c>
      <c r="C11" s="51"/>
      <c r="D11" s="51"/>
      <c r="E11" s="51"/>
      <c r="F11" s="15">
        <f>E3</f>
        <v>1266</v>
      </c>
      <c r="G11" s="50">
        <f>IF(F12=G45,"","Необходим пересчёт дотаций!
Нажмите на кнопку 'Расчёт'!")</f>
      </c>
      <c r="H11" s="50"/>
    </row>
    <row r="12" spans="1:8" s="11" customFormat="1" ht="12.75" customHeight="1">
      <c r="A12" s="49"/>
      <c r="B12" s="51" t="s">
        <v>21</v>
      </c>
      <c r="C12" s="51"/>
      <c r="D12" s="51"/>
      <c r="E12" s="51"/>
      <c r="F12" s="15">
        <f>E4</f>
        <v>25000</v>
      </c>
      <c r="G12" s="50"/>
      <c r="H12" s="50"/>
    </row>
    <row r="13" spans="1:8" s="11" customFormat="1" ht="12.75" customHeight="1">
      <c r="A13" s="49"/>
      <c r="B13" s="52" t="s">
        <v>13</v>
      </c>
      <c r="C13" s="52"/>
      <c r="D13" s="52"/>
      <c r="E13" s="52">
        <v>-37778706683311340</v>
      </c>
      <c r="F13" s="15">
        <f>SUM(F11:F12)</f>
        <v>26266</v>
      </c>
      <c r="G13" s="50"/>
      <c r="H13" s="50"/>
    </row>
    <row r="14" spans="1:8" s="11" customFormat="1" ht="12.75" customHeight="1">
      <c r="A14" s="49"/>
      <c r="B14" s="16"/>
      <c r="F14" s="15"/>
      <c r="G14" s="50"/>
      <c r="H14" s="50"/>
    </row>
    <row r="15" spans="1:8" s="11" customFormat="1" ht="12.75" customHeight="1">
      <c r="A15" s="49"/>
      <c r="B15" s="53" t="s">
        <v>14</v>
      </c>
      <c r="C15" s="53"/>
      <c r="D15" s="53"/>
      <c r="E15" s="17">
        <v>1779.2729763856964</v>
      </c>
      <c r="F15" s="18">
        <f>IF(G45&gt;F12,"меньше",IF(G45&lt;F12,"больше",""))</f>
      </c>
      <c r="G15" s="50"/>
      <c r="H15" s="50"/>
    </row>
    <row r="16" spans="1:9" s="22" customFormat="1" ht="12.75" customHeight="1">
      <c r="A16" s="19"/>
      <c r="B16" s="20"/>
      <c r="C16" s="11"/>
      <c r="D16" s="11"/>
      <c r="E16" s="11"/>
      <c r="F16" s="11"/>
      <c r="G16" s="14"/>
      <c r="H16" s="21"/>
      <c r="I16" s="11"/>
    </row>
    <row r="17" spans="1:9" s="22" customFormat="1" ht="12.75" customHeight="1">
      <c r="A17" s="19"/>
      <c r="B17" s="39" t="s">
        <v>6</v>
      </c>
      <c r="C17" s="40" t="s">
        <v>42</v>
      </c>
      <c r="D17" s="39" t="s">
        <v>44</v>
      </c>
      <c r="E17" s="39" t="s">
        <v>22</v>
      </c>
      <c r="F17" s="38" t="s">
        <v>11</v>
      </c>
      <c r="G17" s="38"/>
      <c r="H17" s="38"/>
      <c r="I17" s="11"/>
    </row>
    <row r="18" spans="1:8" s="22" customFormat="1" ht="90">
      <c r="A18" s="11"/>
      <c r="B18" s="39"/>
      <c r="C18" s="41"/>
      <c r="D18" s="39"/>
      <c r="E18" s="39"/>
      <c r="F18" s="23" t="s">
        <v>17</v>
      </c>
      <c r="G18" s="23" t="str">
        <f>"2-я часть (исходя расчётной бюджетной обеспеченности)
["&amp;ROUND(E15,1)&amp;"-(4)]х
(3)/1000х"&amp;E5</f>
        <v>2-я часть (исходя расчётной бюджетной обеспеченности)
[1779,3-(4)]х
(3)/1000х0,9</v>
      </c>
      <c r="H18" s="24" t="s">
        <v>23</v>
      </c>
    </row>
    <row r="19" spans="1:8" s="22" customFormat="1" ht="15">
      <c r="A19" s="11"/>
      <c r="B19" s="25" t="s">
        <v>1</v>
      </c>
      <c r="C19" s="25" t="s">
        <v>2</v>
      </c>
      <c r="D19" s="25" t="s">
        <v>3</v>
      </c>
      <c r="E19" s="25" t="s">
        <v>4</v>
      </c>
      <c r="F19" s="25" t="s">
        <v>8</v>
      </c>
      <c r="G19" s="25" t="s">
        <v>9</v>
      </c>
      <c r="H19" s="25" t="s">
        <v>10</v>
      </c>
    </row>
    <row r="20" spans="1:8" s="22" customFormat="1" ht="15">
      <c r="A20" s="11">
        <v>1</v>
      </c>
      <c r="B20" s="29" t="s">
        <v>24</v>
      </c>
      <c r="C20" s="30">
        <v>21568.4</v>
      </c>
      <c r="D20" s="30">
        <v>13467</v>
      </c>
      <c r="E20" s="31">
        <f>IF(D20&gt;0,C20/D20*1000,"")</f>
        <v>1601.5742184599394</v>
      </c>
      <c r="F20" s="31">
        <f aca="true" t="shared" si="0" ref="F20:F44">D20/D$45*F$11</f>
        <v>366.2639798921566</v>
      </c>
      <c r="G20" s="32">
        <f aca="true" t="shared" si="1" ref="G20:G44">IF($E$15&gt;E20,($E$15-E20)*D20/1000*$E$5,0)</f>
        <v>2153.7622556875526</v>
      </c>
      <c r="H20" s="32">
        <f>G20+F20</f>
        <v>2520.0262355797095</v>
      </c>
    </row>
    <row r="21" spans="1:8" s="22" customFormat="1" ht="15">
      <c r="A21" s="11">
        <v>2</v>
      </c>
      <c r="B21" s="29" t="s">
        <v>25</v>
      </c>
      <c r="C21" s="30">
        <v>337.9</v>
      </c>
      <c r="D21" s="30">
        <v>720</v>
      </c>
      <c r="E21" s="31">
        <f aca="true" t="shared" si="2" ref="E21:E43">IF(D21&gt;0,C21/D21*1000,"")</f>
        <v>469.30555555555554</v>
      </c>
      <c r="F21" s="31">
        <f t="shared" si="0"/>
        <v>19.581945906464156</v>
      </c>
      <c r="G21" s="32">
        <f t="shared" si="1"/>
        <v>848.8588886979312</v>
      </c>
      <c r="H21" s="32">
        <f aca="true" t="shared" si="3" ref="H21:H43">G21+F21</f>
        <v>868.4408346043954</v>
      </c>
    </row>
    <row r="22" spans="1:8" s="22" customFormat="1" ht="15">
      <c r="A22" s="11">
        <v>3</v>
      </c>
      <c r="B22" s="29" t="s">
        <v>26</v>
      </c>
      <c r="C22" s="30">
        <v>852.8</v>
      </c>
      <c r="D22" s="30">
        <v>786</v>
      </c>
      <c r="E22" s="31">
        <f t="shared" si="2"/>
        <v>1084.9872773536895</v>
      </c>
      <c r="F22" s="31">
        <f t="shared" si="0"/>
        <v>21.376957614556705</v>
      </c>
      <c r="G22" s="32">
        <f t="shared" si="1"/>
        <v>491.1377034952418</v>
      </c>
      <c r="H22" s="32">
        <f t="shared" si="3"/>
        <v>512.5146611097985</v>
      </c>
    </row>
    <row r="23" spans="1:8" s="22" customFormat="1" ht="15">
      <c r="A23" s="11">
        <v>4</v>
      </c>
      <c r="B23" s="29" t="s">
        <v>27</v>
      </c>
      <c r="C23" s="30">
        <v>1377.2</v>
      </c>
      <c r="D23" s="30">
        <v>1259</v>
      </c>
      <c r="E23" s="31">
        <f t="shared" si="2"/>
        <v>1093.884034948372</v>
      </c>
      <c r="F23" s="31">
        <f t="shared" si="0"/>
        <v>34.24120818921996</v>
      </c>
      <c r="G23" s="32">
        <f t="shared" si="1"/>
        <v>776.6142095426325</v>
      </c>
      <c r="H23" s="32">
        <f t="shared" si="3"/>
        <v>810.8554177318524</v>
      </c>
    </row>
    <row r="24" spans="1:8" s="22" customFormat="1" ht="15">
      <c r="A24" s="11">
        <v>5</v>
      </c>
      <c r="B24" s="29" t="s">
        <v>28</v>
      </c>
      <c r="C24" s="30">
        <v>505.1</v>
      </c>
      <c r="D24" s="30">
        <v>1569</v>
      </c>
      <c r="E24" s="31">
        <f t="shared" si="2"/>
        <v>321.9247928616953</v>
      </c>
      <c r="F24" s="31">
        <f t="shared" si="0"/>
        <v>42.67232378783647</v>
      </c>
      <c r="G24" s="32">
        <f t="shared" si="1"/>
        <v>2057.9213699542415</v>
      </c>
      <c r="H24" s="32">
        <f t="shared" si="3"/>
        <v>2100.593693742078</v>
      </c>
    </row>
    <row r="25" spans="1:8" s="22" customFormat="1" ht="15">
      <c r="A25" s="11">
        <v>6</v>
      </c>
      <c r="B25" s="29" t="s">
        <v>29</v>
      </c>
      <c r="C25" s="30">
        <v>1232</v>
      </c>
      <c r="D25" s="30">
        <v>1167</v>
      </c>
      <c r="E25" s="31">
        <f t="shared" si="2"/>
        <v>1055.6983718937447</v>
      </c>
      <c r="F25" s="31">
        <f t="shared" si="0"/>
        <v>31.739070656727318</v>
      </c>
      <c r="G25" s="32">
        <f t="shared" si="1"/>
        <v>759.9704070978969</v>
      </c>
      <c r="H25" s="32">
        <f t="shared" si="3"/>
        <v>791.7094777546242</v>
      </c>
    </row>
    <row r="26" spans="1:8" s="22" customFormat="1" ht="15">
      <c r="A26" s="11">
        <v>7</v>
      </c>
      <c r="B26" s="29" t="s">
        <v>30</v>
      </c>
      <c r="C26" s="30">
        <v>1007.2</v>
      </c>
      <c r="D26" s="30">
        <v>1600</v>
      </c>
      <c r="E26" s="31">
        <f t="shared" si="2"/>
        <v>629.5000000000001</v>
      </c>
      <c r="F26" s="31">
        <f t="shared" si="0"/>
        <v>43.51543534769813</v>
      </c>
      <c r="G26" s="32">
        <f t="shared" si="1"/>
        <v>1655.6730859954027</v>
      </c>
      <c r="H26" s="32">
        <f t="shared" si="3"/>
        <v>1699.1885213431008</v>
      </c>
    </row>
    <row r="27" spans="1:8" s="22" customFormat="1" ht="15">
      <c r="A27" s="11">
        <v>8</v>
      </c>
      <c r="B27" s="29" t="s">
        <v>31</v>
      </c>
      <c r="C27" s="30">
        <v>1152</v>
      </c>
      <c r="D27" s="30">
        <v>1187</v>
      </c>
      <c r="E27" s="31">
        <f t="shared" si="2"/>
        <v>970.513900589722</v>
      </c>
      <c r="F27" s="31">
        <f t="shared" si="0"/>
        <v>32.28301359857355</v>
      </c>
      <c r="G27" s="32">
        <f t="shared" si="1"/>
        <v>863.9973206728396</v>
      </c>
      <c r="H27" s="32">
        <f t="shared" si="3"/>
        <v>896.2803342714132</v>
      </c>
    </row>
    <row r="28" spans="1:8" s="22" customFormat="1" ht="30">
      <c r="A28" s="11">
        <v>9</v>
      </c>
      <c r="B28" s="29" t="s">
        <v>32</v>
      </c>
      <c r="C28" s="30">
        <v>371.5</v>
      </c>
      <c r="D28" s="30">
        <v>1185</v>
      </c>
      <c r="E28" s="31">
        <f t="shared" si="2"/>
        <v>313.5021097046414</v>
      </c>
      <c r="F28" s="31">
        <f t="shared" si="0"/>
        <v>32.22861930438892</v>
      </c>
      <c r="G28" s="32">
        <f t="shared" si="1"/>
        <v>1563.2446293153453</v>
      </c>
      <c r="H28" s="32">
        <f t="shared" si="3"/>
        <v>1595.4732486197342</v>
      </c>
    </row>
    <row r="29" spans="1:8" s="22" customFormat="1" ht="15">
      <c r="A29" s="11">
        <v>10</v>
      </c>
      <c r="B29" s="29" t="s">
        <v>33</v>
      </c>
      <c r="C29" s="30">
        <v>262.3</v>
      </c>
      <c r="D29" s="30">
        <v>942</v>
      </c>
      <c r="E29" s="31">
        <f t="shared" si="2"/>
        <v>278.45010615711254</v>
      </c>
      <c r="F29" s="31">
        <f t="shared" si="0"/>
        <v>25.61971256095727</v>
      </c>
      <c r="G29" s="32">
        <f t="shared" si="1"/>
        <v>1272.3976293797934</v>
      </c>
      <c r="H29" s="32">
        <f t="shared" si="3"/>
        <v>1298.0173419407506</v>
      </c>
    </row>
    <row r="30" spans="1:8" s="22" customFormat="1" ht="15">
      <c r="A30" s="11">
        <v>11</v>
      </c>
      <c r="B30" s="29" t="s">
        <v>34</v>
      </c>
      <c r="C30" s="30">
        <v>946.2</v>
      </c>
      <c r="D30" s="30">
        <v>1245</v>
      </c>
      <c r="E30" s="31">
        <f t="shared" si="2"/>
        <v>760</v>
      </c>
      <c r="F30" s="31">
        <f t="shared" si="0"/>
        <v>33.860448129927605</v>
      </c>
      <c r="G30" s="32">
        <f t="shared" si="1"/>
        <v>1142.0953700401728</v>
      </c>
      <c r="H30" s="32">
        <f t="shared" si="3"/>
        <v>1175.9558181701004</v>
      </c>
    </row>
    <row r="31" spans="1:8" s="22" customFormat="1" ht="15">
      <c r="A31" s="11">
        <v>12</v>
      </c>
      <c r="B31" s="29" t="s">
        <v>35</v>
      </c>
      <c r="C31" s="30">
        <v>151.6</v>
      </c>
      <c r="D31" s="30">
        <v>705</v>
      </c>
      <c r="E31" s="31">
        <f t="shared" si="2"/>
        <v>215.0354609929078</v>
      </c>
      <c r="F31" s="31">
        <f t="shared" si="0"/>
        <v>19.173988700079487</v>
      </c>
      <c r="G31" s="32">
        <f t="shared" si="1"/>
        <v>992.5087035167245</v>
      </c>
      <c r="H31" s="32">
        <f t="shared" si="3"/>
        <v>1011.682692216804</v>
      </c>
    </row>
    <row r="32" spans="1:8" s="22" customFormat="1" ht="15">
      <c r="A32" s="11">
        <v>13</v>
      </c>
      <c r="B32" s="29" t="s">
        <v>36</v>
      </c>
      <c r="C32" s="30">
        <v>965.8</v>
      </c>
      <c r="D32" s="30">
        <v>1856</v>
      </c>
      <c r="E32" s="31">
        <f t="shared" si="2"/>
        <v>520.3663793103448</v>
      </c>
      <c r="F32" s="31">
        <f t="shared" si="0"/>
        <v>50.47790500332983</v>
      </c>
      <c r="G32" s="32">
        <f t="shared" si="1"/>
        <v>2102.8775797546677</v>
      </c>
      <c r="H32" s="32">
        <f t="shared" si="3"/>
        <v>2153.3554847579976</v>
      </c>
    </row>
    <row r="33" spans="1:8" s="22" customFormat="1" ht="15">
      <c r="A33" s="11">
        <v>14</v>
      </c>
      <c r="B33" s="29" t="s">
        <v>37</v>
      </c>
      <c r="C33" s="30">
        <v>15372.9</v>
      </c>
      <c r="D33" s="30">
        <v>9267</v>
      </c>
      <c r="E33" s="31">
        <f t="shared" si="2"/>
        <v>1658.8863709938491</v>
      </c>
      <c r="F33" s="31">
        <f t="shared" si="0"/>
        <v>252.03596210444906</v>
      </c>
      <c r="G33" s="32">
        <f t="shared" si="1"/>
        <v>1004.0604049496242</v>
      </c>
      <c r="H33" s="32">
        <f t="shared" si="3"/>
        <v>1256.0963670540732</v>
      </c>
    </row>
    <row r="34" spans="1:8" s="22" customFormat="1" ht="15">
      <c r="A34" s="11">
        <v>15</v>
      </c>
      <c r="B34" s="29" t="s">
        <v>38</v>
      </c>
      <c r="C34" s="30">
        <v>3385.3</v>
      </c>
      <c r="D34" s="30">
        <v>3500</v>
      </c>
      <c r="E34" s="31">
        <f t="shared" si="2"/>
        <v>967.2285714285714</v>
      </c>
      <c r="F34" s="31">
        <f t="shared" si="0"/>
        <v>95.19001482308964</v>
      </c>
      <c r="G34" s="32">
        <f t="shared" si="1"/>
        <v>2557.9398756149444</v>
      </c>
      <c r="H34" s="32">
        <f t="shared" si="3"/>
        <v>2653.129890438034</v>
      </c>
    </row>
    <row r="35" spans="1:8" s="22" customFormat="1" ht="15">
      <c r="A35" s="11">
        <v>16</v>
      </c>
      <c r="B35" s="29" t="s">
        <v>39</v>
      </c>
      <c r="C35" s="30">
        <v>4709.1</v>
      </c>
      <c r="D35" s="30">
        <v>4698</v>
      </c>
      <c r="E35" s="31">
        <f t="shared" si="2"/>
        <v>1002.3627075351213</v>
      </c>
      <c r="F35" s="31">
        <f t="shared" si="0"/>
        <v>127.77219703967862</v>
      </c>
      <c r="G35" s="32">
        <f t="shared" si="1"/>
        <v>3284.931998754002</v>
      </c>
      <c r="H35" s="32">
        <f t="shared" si="3"/>
        <v>3412.704195793681</v>
      </c>
    </row>
    <row r="36" spans="1:8" s="22" customFormat="1" ht="15">
      <c r="A36" s="11">
        <v>17</v>
      </c>
      <c r="B36" s="29" t="s">
        <v>40</v>
      </c>
      <c r="C36" s="30">
        <v>848.3</v>
      </c>
      <c r="D36" s="30">
        <v>1396</v>
      </c>
      <c r="E36" s="31">
        <f t="shared" si="2"/>
        <v>607.6647564469913</v>
      </c>
      <c r="F36" s="31">
        <f t="shared" si="0"/>
        <v>37.96721734086661</v>
      </c>
      <c r="G36" s="32">
        <f t="shared" si="1"/>
        <v>1472.008567530989</v>
      </c>
      <c r="H36" s="32">
        <f t="shared" si="3"/>
        <v>1509.9757848718557</v>
      </c>
    </row>
    <row r="37" spans="1:8" s="22" customFormat="1" ht="15" hidden="1">
      <c r="A37" s="11">
        <v>18</v>
      </c>
      <c r="B37" s="29"/>
      <c r="C37" s="30"/>
      <c r="D37" s="30"/>
      <c r="E37" s="31">
        <f t="shared" si="2"/>
      </c>
      <c r="F37" s="31">
        <f t="shared" si="0"/>
        <v>0</v>
      </c>
      <c r="G37" s="32">
        <f t="shared" si="1"/>
        <v>0</v>
      </c>
      <c r="H37" s="32">
        <f t="shared" si="3"/>
        <v>0</v>
      </c>
    </row>
    <row r="38" spans="1:8" s="22" customFormat="1" ht="15" hidden="1">
      <c r="A38" s="11">
        <v>19</v>
      </c>
      <c r="B38" s="29"/>
      <c r="C38" s="30"/>
      <c r="D38" s="30"/>
      <c r="E38" s="31">
        <f t="shared" si="2"/>
      </c>
      <c r="F38" s="31">
        <f t="shared" si="0"/>
        <v>0</v>
      </c>
      <c r="G38" s="32">
        <f t="shared" si="1"/>
        <v>0</v>
      </c>
      <c r="H38" s="32">
        <f t="shared" si="3"/>
        <v>0</v>
      </c>
    </row>
    <row r="39" spans="1:8" s="22" customFormat="1" ht="15" hidden="1">
      <c r="A39" s="11">
        <v>20</v>
      </c>
      <c r="B39" s="29"/>
      <c r="C39" s="30"/>
      <c r="D39" s="30"/>
      <c r="E39" s="31">
        <f t="shared" si="2"/>
      </c>
      <c r="F39" s="31">
        <f t="shared" si="0"/>
        <v>0</v>
      </c>
      <c r="G39" s="32">
        <f t="shared" si="1"/>
        <v>0</v>
      </c>
      <c r="H39" s="32">
        <f t="shared" si="3"/>
        <v>0</v>
      </c>
    </row>
    <row r="40" spans="1:8" s="22" customFormat="1" ht="15" hidden="1">
      <c r="A40" s="11">
        <v>21</v>
      </c>
      <c r="B40" s="29"/>
      <c r="C40" s="30"/>
      <c r="D40" s="30"/>
      <c r="E40" s="31">
        <f t="shared" si="2"/>
      </c>
      <c r="F40" s="31">
        <f t="shared" si="0"/>
        <v>0</v>
      </c>
      <c r="G40" s="32">
        <f t="shared" si="1"/>
        <v>0</v>
      </c>
      <c r="H40" s="32">
        <f t="shared" si="3"/>
        <v>0</v>
      </c>
    </row>
    <row r="41" spans="1:8" s="22" customFormat="1" ht="15" hidden="1">
      <c r="A41" s="11">
        <v>22</v>
      </c>
      <c r="B41" s="29"/>
      <c r="C41" s="30"/>
      <c r="D41" s="30"/>
      <c r="E41" s="31">
        <f t="shared" si="2"/>
      </c>
      <c r="F41" s="31">
        <f t="shared" si="0"/>
        <v>0</v>
      </c>
      <c r="G41" s="32">
        <f t="shared" si="1"/>
        <v>0</v>
      </c>
      <c r="H41" s="32">
        <f t="shared" si="3"/>
        <v>0</v>
      </c>
    </row>
    <row r="42" spans="1:8" s="22" customFormat="1" ht="15" hidden="1">
      <c r="A42" s="11">
        <v>23</v>
      </c>
      <c r="B42" s="29"/>
      <c r="C42" s="30"/>
      <c r="D42" s="30"/>
      <c r="E42" s="31">
        <f t="shared" si="2"/>
      </c>
      <c r="F42" s="31">
        <f t="shared" si="0"/>
        <v>0</v>
      </c>
      <c r="G42" s="32">
        <f t="shared" si="1"/>
        <v>0</v>
      </c>
      <c r="H42" s="32">
        <f t="shared" si="3"/>
        <v>0</v>
      </c>
    </row>
    <row r="43" spans="1:8" s="22" customFormat="1" ht="15" hidden="1">
      <c r="A43" s="11">
        <v>24</v>
      </c>
      <c r="B43" s="29"/>
      <c r="C43" s="30"/>
      <c r="D43" s="30"/>
      <c r="E43" s="31">
        <f t="shared" si="2"/>
      </c>
      <c r="F43" s="31">
        <f t="shared" si="0"/>
        <v>0</v>
      </c>
      <c r="G43" s="32">
        <f t="shared" si="1"/>
        <v>0</v>
      </c>
      <c r="H43" s="32">
        <f t="shared" si="3"/>
        <v>0</v>
      </c>
    </row>
    <row r="44" spans="1:8" s="22" customFormat="1" ht="15" hidden="1">
      <c r="A44" s="11"/>
      <c r="B44" s="33"/>
      <c r="C44" s="31"/>
      <c r="D44" s="34"/>
      <c r="E44" s="31"/>
      <c r="F44" s="31">
        <f t="shared" si="0"/>
        <v>0</v>
      </c>
      <c r="G44" s="32">
        <f t="shared" si="1"/>
        <v>0</v>
      </c>
      <c r="H44" s="32"/>
    </row>
    <row r="45" spans="1:8" s="28" customFormat="1" ht="18" customHeight="1">
      <c r="A45" s="26"/>
      <c r="B45" s="27" t="s">
        <v>0</v>
      </c>
      <c r="C45" s="35">
        <f>SUM(C20:C44)</f>
        <v>55045.600000000006</v>
      </c>
      <c r="D45" s="35">
        <f>SUM(D20:D44)</f>
        <v>46549</v>
      </c>
      <c r="E45" s="35">
        <f>C45/D45*1000</f>
        <v>1182.530236954607</v>
      </c>
      <c r="F45" s="35">
        <f>ROUND(SUM(F20:F44),1)</f>
        <v>1266</v>
      </c>
      <c r="G45" s="36">
        <f>SUM(G20:G44)</f>
        <v>25000.000000000007</v>
      </c>
      <c r="H45" s="36">
        <f>SUM(H20:H44)</f>
        <v>26266.000000000004</v>
      </c>
    </row>
  </sheetData>
  <sheetProtection deleteRows="0"/>
  <mergeCells count="17">
    <mergeCell ref="A2:H2"/>
    <mergeCell ref="A1:H1"/>
    <mergeCell ref="A11:A15"/>
    <mergeCell ref="G11:H15"/>
    <mergeCell ref="B11:E11"/>
    <mergeCell ref="B13:E13"/>
    <mergeCell ref="B15:D15"/>
    <mergeCell ref="B12:E12"/>
    <mergeCell ref="B9:H9"/>
    <mergeCell ref="B8:H8"/>
    <mergeCell ref="A3:A5"/>
    <mergeCell ref="F17:H17"/>
    <mergeCell ref="B17:B18"/>
    <mergeCell ref="C17:C18"/>
    <mergeCell ref="D17:D18"/>
    <mergeCell ref="E17:E18"/>
    <mergeCell ref="F7:H7"/>
  </mergeCells>
  <printOptions horizontalCentered="1"/>
  <pageMargins left="0.1968503937007874" right="0.31496062992125984" top="0.35433070866141736" bottom="0.31496062992125984" header="0.1968503937007874" footer="0.2362204724409449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Закон о бюджете на 1997 год</dc:title>
  <dc:subject/>
  <dc:creator>Tenjaew Dmitrj Alexandrowitch</dc:creator>
  <cp:keywords/>
  <dc:description/>
  <cp:lastModifiedBy>Света Чечина</cp:lastModifiedBy>
  <cp:lastPrinted>2013-10-17T05:55:35Z</cp:lastPrinted>
  <dcterms:created xsi:type="dcterms:W3CDTF">1998-09-07T09:31:30Z</dcterms:created>
  <dcterms:modified xsi:type="dcterms:W3CDTF">2013-12-18T13:36:41Z</dcterms:modified>
  <cp:category/>
  <cp:version/>
  <cp:contentType/>
  <cp:contentStatus/>
</cp:coreProperties>
</file>